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/>
  <mc:AlternateContent xmlns:mc="http://schemas.openxmlformats.org/markup-compatibility/2006">
    <mc:Choice Requires="x15">
      <x15ac:absPath xmlns:x15ac="http://schemas.microsoft.com/office/spreadsheetml/2010/11/ac" url="C:\Users\Marcel\Desktop\Publicon\Finanztools\"/>
    </mc:Choice>
  </mc:AlternateContent>
  <bookViews>
    <workbookView xWindow="0" yWindow="0" windowWidth="24000" windowHeight="9735" activeTab="1"/>
  </bookViews>
  <sheets>
    <sheet name="Basis (Input)" sheetId="1" r:id="rId1"/>
    <sheet name="Liquidität nach Monaten Total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3" l="1"/>
  <c r="C9" i="1" l="1"/>
  <c r="C15" i="1"/>
  <c r="C21" i="1"/>
  <c r="B28" i="3" s="1"/>
  <c r="C28" i="3" s="1"/>
  <c r="B1" i="3"/>
  <c r="N10" i="3" l="1"/>
  <c r="N6" i="3"/>
  <c r="N7" i="3"/>
  <c r="N11" i="3"/>
  <c r="N5" i="3"/>
  <c r="C29" i="1"/>
  <c r="B21" i="3" l="1"/>
  <c r="D28" i="3"/>
  <c r="E28" i="3" s="1"/>
  <c r="N8" i="3"/>
  <c r="G8" i="3" s="1"/>
  <c r="N12" i="3"/>
  <c r="E12" i="3" s="1"/>
  <c r="C21" i="3" l="1"/>
  <c r="F28" i="3"/>
  <c r="E8" i="3"/>
  <c r="E14" i="3" s="1"/>
  <c r="F8" i="3"/>
  <c r="H8" i="3"/>
  <c r="J8" i="3"/>
  <c r="D8" i="3"/>
  <c r="C8" i="3"/>
  <c r="M8" i="3"/>
  <c r="K8" i="3"/>
  <c r="J12" i="3"/>
  <c r="D12" i="3"/>
  <c r="M12" i="3"/>
  <c r="M14" i="3" s="1"/>
  <c r="C12" i="3"/>
  <c r="I8" i="3"/>
  <c r="B8" i="3"/>
  <c r="L8" i="3"/>
  <c r="G12" i="3"/>
  <c r="G14" i="3" s="1"/>
  <c r="F12" i="3"/>
  <c r="K12" i="3"/>
  <c r="H12" i="3"/>
  <c r="I12" i="3"/>
  <c r="B12" i="3"/>
  <c r="L12" i="3"/>
  <c r="D21" i="3" l="1"/>
  <c r="E21" i="3" s="1"/>
  <c r="F21" i="3"/>
  <c r="G28" i="3"/>
  <c r="F14" i="3"/>
  <c r="D14" i="3"/>
  <c r="J14" i="3"/>
  <c r="H14" i="3"/>
  <c r="I14" i="3"/>
  <c r="C14" i="3"/>
  <c r="K14" i="3"/>
  <c r="B14" i="3"/>
  <c r="L14" i="3"/>
  <c r="B16" i="3" l="1"/>
  <c r="G21" i="3"/>
  <c r="H28" i="3"/>
  <c r="B30" i="3" l="1"/>
  <c r="C16" i="3"/>
  <c r="B23" i="3"/>
  <c r="H21" i="3"/>
  <c r="I28" i="3"/>
  <c r="D16" i="3" l="1"/>
  <c r="C30" i="3"/>
  <c r="C23" i="3"/>
  <c r="I21" i="3"/>
  <c r="J28" i="3"/>
  <c r="D23" i="3"/>
  <c r="E16" i="3" l="1"/>
  <c r="D30" i="3"/>
  <c r="J21" i="3"/>
  <c r="K28" i="3"/>
  <c r="E23" i="3"/>
  <c r="F16" i="3" l="1"/>
  <c r="E30" i="3"/>
  <c r="K21" i="3"/>
  <c r="L28" i="3"/>
  <c r="F23" i="3"/>
  <c r="G16" i="3" l="1"/>
  <c r="F30" i="3"/>
  <c r="L21" i="3"/>
  <c r="M28" i="3"/>
  <c r="G23" i="3"/>
  <c r="H16" i="3" l="1"/>
  <c r="G30" i="3"/>
  <c r="M21" i="3"/>
  <c r="H23" i="3"/>
  <c r="I16" i="3" l="1"/>
  <c r="H30" i="3"/>
  <c r="I23" i="3"/>
  <c r="J16" i="3" l="1"/>
  <c r="I30" i="3"/>
  <c r="J23" i="3"/>
  <c r="K16" i="3" l="1"/>
  <c r="J30" i="3"/>
  <c r="K23" i="3"/>
  <c r="L16" i="3" l="1"/>
  <c r="K30" i="3"/>
  <c r="L23" i="3"/>
  <c r="M16" i="3" l="1"/>
  <c r="L30" i="3"/>
  <c r="M30" i="3" l="1"/>
  <c r="M23" i="3"/>
</calcChain>
</file>

<file path=xl/comments1.xml><?xml version="1.0" encoding="utf-8"?>
<comments xmlns="http://schemas.openxmlformats.org/spreadsheetml/2006/main">
  <authors>
    <author>Marcel</author>
  </authors>
  <commentList>
    <comment ref="C24" authorId="0" shapeId="0">
      <text>
        <r>
          <rPr>
            <b/>
            <sz val="9"/>
            <color indexed="81"/>
            <rFont val="Segoe UI"/>
            <charset val="1"/>
          </rPr>
          <t>Publicon:</t>
        </r>
        <r>
          <rPr>
            <sz val="9"/>
            <color indexed="81"/>
            <rFont val="Segoe UI"/>
            <charset val="1"/>
          </rPr>
          <t xml:space="preserve">
abzüglich Einlagen in Spezialfinanzierung</t>
        </r>
      </text>
    </comment>
    <comment ref="C25" authorId="0" shapeId="0">
      <text>
        <r>
          <rPr>
            <b/>
            <sz val="9"/>
            <color indexed="81"/>
            <rFont val="Segoe UI"/>
            <charset val="1"/>
          </rPr>
          <t>Publicon:</t>
        </r>
        <r>
          <rPr>
            <sz val="9"/>
            <color indexed="81"/>
            <rFont val="Segoe UI"/>
            <charset val="1"/>
          </rPr>
          <t xml:space="preserve">
abzüglich Entnahmen aus Spezialfinanzierungen</t>
        </r>
      </text>
    </comment>
    <comment ref="C26" authorId="0" shapeId="0">
      <text>
        <r>
          <rPr>
            <b/>
            <sz val="9"/>
            <color indexed="81"/>
            <rFont val="Segoe UI"/>
            <charset val="1"/>
          </rPr>
          <t>Publicon:</t>
        </r>
        <r>
          <rPr>
            <sz val="9"/>
            <color indexed="81"/>
            <rFont val="Segoe UI"/>
            <charset val="1"/>
          </rPr>
          <t xml:space="preserve">
Total Abschreibungen inkl. Spezialfinanzierungen</t>
        </r>
      </text>
    </comment>
  </commentList>
</comments>
</file>

<file path=xl/sharedStrings.xml><?xml version="1.0" encoding="utf-8"?>
<sst xmlns="http://schemas.openxmlformats.org/spreadsheetml/2006/main" count="81" uniqueCount="65">
  <si>
    <t>Basis</t>
  </si>
  <si>
    <t>Flüssige Mittel</t>
  </si>
  <si>
    <t>1016</t>
  </si>
  <si>
    <t>Festgelder</t>
  </si>
  <si>
    <t>Total</t>
  </si>
  <si>
    <t>Total Festgelder</t>
  </si>
  <si>
    <t>Cash Flow</t>
  </si>
  <si>
    <t>LR</t>
  </si>
  <si>
    <t>Aufwand Total</t>
  </si>
  <si>
    <t>Ertrag Total</t>
  </si>
  <si>
    <t>Abschreibungen</t>
  </si>
  <si>
    <t>IR</t>
  </si>
  <si>
    <t>Total Ausgaben</t>
  </si>
  <si>
    <t>Planung nach Monaten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</si>
  <si>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</si>
  <si>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</si>
  <si>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</si>
  <si>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</si>
  <si>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</si>
  <si>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</si>
  <si>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</si>
  <si>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</si>
  <si>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</si>
  <si>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</si>
  <si>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</si>
  <si>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</si>
  <si>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Finanzausgleich</t>
  </si>
  <si>
    <t>Restlicher Cash Flow LR</t>
  </si>
  <si>
    <t>Restlicher Cash Flow IR</t>
  </si>
  <si>
    <t>Total Einnahmen</t>
  </si>
  <si>
    <t>Total Cash Flow Monat</t>
  </si>
  <si>
    <t>Ablauf Festgelder</t>
  </si>
  <si>
    <t>Stand Flüssige Mittel</t>
  </si>
  <si>
    <t>Neu-Anlage Festgelder</t>
  </si>
  <si>
    <t>Stand:</t>
  </si>
  <si>
    <t>Liquiditätsplanung</t>
  </si>
  <si>
    <t>1002.02</t>
  </si>
  <si>
    <t>1002.03</t>
  </si>
  <si>
    <t>1001.01</t>
  </si>
  <si>
    <t>Bank 1 Kontokorrent</t>
  </si>
  <si>
    <t>Bank 2 Kontokorrent</t>
  </si>
  <si>
    <t>Bank 3 Kontokorrent</t>
  </si>
  <si>
    <t>Stand Festgelder Total</t>
  </si>
  <si>
    <t>Investitionsprojekt 1</t>
  </si>
  <si>
    <t>Investitionsprojekt 2</t>
  </si>
  <si>
    <t>Sonstige grosse Geldflüsse LR</t>
  </si>
  <si>
    <t>Steuereingänge / Steuerablieferung</t>
  </si>
  <si>
    <t>2021</t>
  </si>
  <si>
    <t>Darlehen</t>
  </si>
  <si>
    <t>Darlehen 1</t>
  </si>
  <si>
    <t>Darlehen 2</t>
  </si>
  <si>
    <t>Ablauf Darlehen</t>
  </si>
  <si>
    <t>Neu-Aufnahme Darlehen</t>
  </si>
  <si>
    <t>Stand Darlehen Total</t>
  </si>
  <si>
    <t>Stand Geldmittel inkl. Festgelder</t>
  </si>
  <si>
    <t>Stand Geldmittel inkl. Festgelder/Darlehen</t>
  </si>
  <si>
    <t>Diese Felder gemäss Budget/Schätzung ausfüllen</t>
  </si>
  <si>
    <t>Input &gt;</t>
  </si>
  <si>
    <t>www.publicon.ch</t>
  </si>
  <si>
    <t>Beratung ● Revision ● Springer ● HRM2-Umstellung</t>
  </si>
  <si>
    <t>kontakt@publicon.ch</t>
  </si>
  <si>
    <t>Gemeinden  Schulen  Kirchen</t>
  </si>
  <si>
    <t>Postcheckkonto</t>
  </si>
  <si>
    <t>gemäss Budget</t>
  </si>
  <si>
    <t>Diese Felder aus Bilanz per 31.12.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</si>
</sst>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Quicksand"/>
    </font>
    <font>
      <u/>
      <sz val="11"/>
      <color theme="10"/>
      <name val="Calibri"/>
      <family val="2"/>
      <scheme val="minor"/>
    </font>
    <font>
      <b/>
      <sz val="8"/>
      <name val="Quicksand"/>
    </font>
    <font>
      <b/>
      <sz val="8"/>
      <color theme="1"/>
      <name val="Quicksand"/>
    </font>
    <font>
      <sz val="8"/>
      <name val="Quicksand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49" fontId="0" fillId="0" borderId="0" xfId="0" applyNumberFormat="1"/>
    <xf numFmtId="49" fontId="0" fillId="2" borderId="1" xfId="0" applyNumberFormat="1" applyFill="1" applyBorder="1"/>
    <xf numFmtId="0" fontId="0" fillId="2" borderId="1" xfId="0" applyFill="1" applyBorder="1"/>
    <xf numFmtId="49" fontId="2" fillId="0" borderId="0" xfId="0" applyNumberFormat="1" applyFont="1"/>
    <xf numFmtId="49" fontId="3" fillId="0" borderId="0" xfId="0" applyNumberFormat="1" applyFont="1"/>
    <xf numFmtId="3" fontId="0" fillId="2" borderId="1" xfId="0" applyNumberFormat="1" applyFill="1" applyBorder="1"/>
    <xf numFmtId="3" fontId="0" fillId="0" borderId="0" xfId="0" applyNumberFormat="1"/>
    <xf numFmtId="3" fontId="1" fillId="0" borderId="1" xfId="0" applyNumberFormat="1" applyFont="1" applyBorder="1"/>
    <xf numFmtId="3" fontId="1" fillId="0" borderId="0" xfId="0" applyNumberFormat="1" applyFont="1" applyBorder="1"/>
    <xf numFmtId="0" fontId="0" fillId="0" borderId="2" xfId="0" applyBorder="1"/>
    <xf numFmtId="3" fontId="0" fillId="0" borderId="0" xfId="0" applyNumberFormat="1" applyBorder="1"/>
    <xf numFmtId="3" fontId="0" fillId="0" borderId="3" xfId="0" applyNumberForma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0" fillId="0" borderId="0" xfId="0" applyFill="1"/>
    <xf numFmtId="4" fontId="4" fillId="3" borderId="0" xfId="0" applyNumberFormat="1" applyFont="1" applyFill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2" xfId="0" applyFill="1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0" xfId="0" applyNumberFormat="1" applyFill="1"/>
    <xf numFmtId="49" fontId="0" fillId="0" borderId="0" xfId="0" applyNumberFormat="1" applyFill="1" applyBorder="1"/>
    <xf numFmtId="0" fontId="0" fillId="0" borderId="0" xfId="0" applyFill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4" fillId="0" borderId="0" xfId="0" applyFont="1"/>
    <xf numFmtId="0" fontId="5" fillId="0" borderId="0" xfId="0" applyFont="1" applyBorder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1" applyFont="1" applyAlignment="1"/>
    <xf numFmtId="4" fontId="0" fillId="0" borderId="0" xfId="0" applyNumberFormat="1" applyAlignment="1"/>
    <xf numFmtId="0" fontId="5" fillId="0" borderId="0" xfId="0" applyFont="1" applyBorder="1" applyAlignment="1"/>
    <xf numFmtId="0" fontId="8" fillId="0" borderId="0" xfId="0" applyFont="1" applyAlignment="1">
      <alignment horizontal="right"/>
    </xf>
    <xf numFmtId="0" fontId="0" fillId="0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0" xfId="0" applyNumberFormat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ublicon.ch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ublicon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855052</xdr:colOff>
      <xdr:row>34</xdr:row>
      <xdr:rowOff>37468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351FF9-0EE0-4475-B332-2250ACB86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15075"/>
          <a:ext cx="1617052" cy="418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0</xdr:row>
      <xdr:rowOff>123825</xdr:rowOff>
    </xdr:from>
    <xdr:to>
      <xdr:col>7</xdr:col>
      <xdr:colOff>578827</xdr:colOff>
      <xdr:row>2</xdr:row>
      <xdr:rowOff>8893</xdr:rowOff>
    </xdr:to>
    <xdr:pic>
      <xdr:nvPicPr>
        <xdr:cNvPr id="9" name="Grafi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0C9BD8-46C3-4A7A-AC0F-D08E21BBB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123825"/>
          <a:ext cx="1617052" cy="418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ontakt@publicon.ch" TargetMode="External"/><Relationship Id="rId1" Type="http://schemas.openxmlformats.org/officeDocument/2006/relationships/hyperlink" Target="http://www.publicon.ch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workbookViewId="0">
      <selection activeCell="C29" sqref="C29"/>
    </sheetView>
  </sheetViews>
  <sheetFormatPr baseColWidth="10" defaultRowHeight="15" x14ac:dyDescent="0.25"/>
  <cols>
    <col min="1" max="1" width="11.42578125" style="2"/>
    <col min="2" max="2" width="22.7109375" customWidth="1"/>
    <col min="3" max="3" width="12.140625" style="1" bestFit="1" customWidth="1"/>
  </cols>
  <sheetData>
    <row r="1" spans="1:5" ht="26.25" x14ac:dyDescent="0.4">
      <c r="A1" s="5" t="s">
        <v>35</v>
      </c>
      <c r="B1" s="5"/>
      <c r="C1" s="40">
        <v>2017</v>
      </c>
    </row>
    <row r="3" spans="1:5" ht="21" x14ac:dyDescent="0.35">
      <c r="A3" s="6" t="s">
        <v>0</v>
      </c>
      <c r="C3" s="19" t="s">
        <v>57</v>
      </c>
      <c r="D3" s="30" t="s">
        <v>64</v>
      </c>
    </row>
    <row r="4" spans="1:5" x14ac:dyDescent="0.25">
      <c r="A4" s="3">
        <v>100</v>
      </c>
      <c r="B4" s="4" t="s">
        <v>1</v>
      </c>
    </row>
    <row r="5" spans="1:5" x14ac:dyDescent="0.25">
      <c r="A5" s="41" t="s">
        <v>38</v>
      </c>
      <c r="B5" s="42" t="s">
        <v>62</v>
      </c>
      <c r="C5" s="39">
        <v>566320</v>
      </c>
    </row>
    <row r="6" spans="1:5" x14ac:dyDescent="0.25">
      <c r="A6" s="41">
        <v>1002.01</v>
      </c>
      <c r="B6" s="42" t="s">
        <v>39</v>
      </c>
      <c r="C6" s="39">
        <v>1840633.5</v>
      </c>
    </row>
    <row r="7" spans="1:5" x14ac:dyDescent="0.25">
      <c r="A7" s="41" t="s">
        <v>36</v>
      </c>
      <c r="B7" s="42" t="s">
        <v>40</v>
      </c>
      <c r="C7" s="39">
        <v>245789</v>
      </c>
    </row>
    <row r="8" spans="1:5" x14ac:dyDescent="0.25">
      <c r="A8" s="41" t="s">
        <v>37</v>
      </c>
      <c r="B8" s="42" t="s">
        <v>41</v>
      </c>
      <c r="C8" s="39">
        <v>1200000</v>
      </c>
    </row>
    <row r="9" spans="1:5" x14ac:dyDescent="0.25">
      <c r="A9" s="3" t="s">
        <v>4</v>
      </c>
      <c r="B9" s="4" t="s">
        <v>1</v>
      </c>
      <c r="C9" s="7">
        <f>SUM(C5:C8)</f>
        <v>3852742.5</v>
      </c>
      <c r="E9" s="8"/>
    </row>
    <row r="10" spans="1:5" x14ac:dyDescent="0.25">
      <c r="C10" s="8"/>
    </row>
    <row r="11" spans="1:5" x14ac:dyDescent="0.25">
      <c r="A11" s="3" t="s">
        <v>2</v>
      </c>
      <c r="B11" s="4" t="s">
        <v>3</v>
      </c>
      <c r="C11" s="8"/>
    </row>
    <row r="12" spans="1:5" x14ac:dyDescent="0.25">
      <c r="A12" s="41" t="s">
        <v>2</v>
      </c>
      <c r="B12" s="42" t="s">
        <v>3</v>
      </c>
      <c r="C12" s="39">
        <v>600000</v>
      </c>
    </row>
    <row r="13" spans="1:5" x14ac:dyDescent="0.25">
      <c r="A13" s="41"/>
      <c r="B13" s="42"/>
      <c r="C13" s="39"/>
    </row>
    <row r="14" spans="1:5" x14ac:dyDescent="0.25">
      <c r="A14" s="41"/>
      <c r="B14" s="42"/>
      <c r="C14" s="39"/>
    </row>
    <row r="15" spans="1:5" x14ac:dyDescent="0.25">
      <c r="A15" s="3" t="s">
        <v>4</v>
      </c>
      <c r="B15" s="4" t="s">
        <v>5</v>
      </c>
      <c r="C15" s="7">
        <f>SUM(C12:C14)</f>
        <v>600000</v>
      </c>
    </row>
    <row r="16" spans="1:5" x14ac:dyDescent="0.25">
      <c r="A16" s="26"/>
      <c r="B16" s="27"/>
      <c r="C16" s="23"/>
    </row>
    <row r="17" spans="1:5" x14ac:dyDescent="0.25">
      <c r="A17" s="3" t="s">
        <v>47</v>
      </c>
      <c r="B17" s="4" t="s">
        <v>48</v>
      </c>
      <c r="C17" s="8"/>
    </row>
    <row r="18" spans="1:5" x14ac:dyDescent="0.25">
      <c r="A18" s="41" t="s">
        <v>47</v>
      </c>
      <c r="B18" s="42" t="s">
        <v>49</v>
      </c>
      <c r="C18" s="39">
        <v>1000000</v>
      </c>
    </row>
    <row r="19" spans="1:5" x14ac:dyDescent="0.25">
      <c r="A19" s="41" t="s">
        <v>47</v>
      </c>
      <c r="B19" s="42" t="s">
        <v>50</v>
      </c>
      <c r="C19" s="39">
        <v>500000</v>
      </c>
    </row>
    <row r="20" spans="1:5" x14ac:dyDescent="0.25">
      <c r="A20" s="41"/>
      <c r="B20" s="42"/>
      <c r="C20" s="39"/>
    </row>
    <row r="21" spans="1:5" x14ac:dyDescent="0.25">
      <c r="A21" s="3" t="s">
        <v>4</v>
      </c>
      <c r="B21" s="4" t="s">
        <v>5</v>
      </c>
      <c r="C21" s="7">
        <f>SUM(C18:C20)</f>
        <v>1500000</v>
      </c>
    </row>
    <row r="22" spans="1:5" x14ac:dyDescent="0.25">
      <c r="C22" s="8"/>
    </row>
    <row r="23" spans="1:5" x14ac:dyDescent="0.25">
      <c r="A23" s="3" t="s">
        <v>6</v>
      </c>
      <c r="B23" s="4" t="s">
        <v>63</v>
      </c>
      <c r="C23" s="8"/>
    </row>
    <row r="24" spans="1:5" x14ac:dyDescent="0.25">
      <c r="A24" s="41" t="s">
        <v>7</v>
      </c>
      <c r="B24" s="42" t="s">
        <v>8</v>
      </c>
      <c r="C24" s="39">
        <v>12356000</v>
      </c>
      <c r="E24" s="8"/>
    </row>
    <row r="25" spans="1:5" x14ac:dyDescent="0.25">
      <c r="A25" s="41" t="s">
        <v>7</v>
      </c>
      <c r="B25" s="42" t="s">
        <v>9</v>
      </c>
      <c r="C25" s="39">
        <v>12784000</v>
      </c>
    </row>
    <row r="26" spans="1:5" x14ac:dyDescent="0.25">
      <c r="A26" s="41" t="s">
        <v>7</v>
      </c>
      <c r="B26" s="42" t="s">
        <v>10</v>
      </c>
      <c r="C26" s="39">
        <v>974000</v>
      </c>
      <c r="D26" s="8"/>
    </row>
    <row r="27" spans="1:5" x14ac:dyDescent="0.25">
      <c r="A27" s="41" t="s">
        <v>11</v>
      </c>
      <c r="B27" s="42" t="s">
        <v>12</v>
      </c>
      <c r="C27" s="39">
        <v>1630000</v>
      </c>
    </row>
    <row r="28" spans="1:5" x14ac:dyDescent="0.25">
      <c r="A28" s="41" t="s">
        <v>11</v>
      </c>
      <c r="B28" s="42" t="s">
        <v>29</v>
      </c>
      <c r="C28" s="39">
        <v>0</v>
      </c>
    </row>
    <row r="29" spans="1:5" x14ac:dyDescent="0.25">
      <c r="A29" s="3" t="s">
        <v>4</v>
      </c>
      <c r="B29" s="4" t="s">
        <v>6</v>
      </c>
      <c r="C29" s="7">
        <f>-C24+C25+C26-C27</f>
        <v>-228000</v>
      </c>
      <c r="E29" s="8"/>
    </row>
    <row r="31" spans="1:5" x14ac:dyDescent="0.25">
      <c r="A31" s="2" t="s">
        <v>34</v>
      </c>
      <c r="B31" s="43">
        <v>42735</v>
      </c>
    </row>
  </sheetData>
  <sheetProtection algorithmName="SHA-512" hashValue="n2m2bWE3VZSNyRUSJs6uV3+xSrG5wWpS3+IurSyCRAmjpHMcLDLKuSct67Niv5qarhfi3gMonH0MG88rwftawg==" saltValue="FMNkCP0lLkh+nEGqJfjSkw==" spinCount="100000" sheet="1" objects="1" scenarios="1"/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D6" sqref="D6"/>
    </sheetView>
  </sheetViews>
  <sheetFormatPr baseColWidth="10" defaultRowHeight="15" x14ac:dyDescent="0.25"/>
  <cols>
    <col min="1" max="1" width="39.85546875" bestFit="1" customWidth="1"/>
  </cols>
  <sheetData>
    <row r="1" spans="1:14" ht="26.25" x14ac:dyDescent="0.4">
      <c r="A1" s="5" t="s">
        <v>35</v>
      </c>
      <c r="B1" s="5">
        <f>'Basis (Input)'!C1</f>
        <v>2017</v>
      </c>
      <c r="H1" s="31"/>
      <c r="I1" s="34" t="s">
        <v>58</v>
      </c>
      <c r="J1" s="35"/>
      <c r="K1" s="36"/>
      <c r="L1" s="36"/>
      <c r="M1" s="37" t="s">
        <v>59</v>
      </c>
    </row>
    <row r="2" spans="1:14" ht="15.75" x14ac:dyDescent="0.3">
      <c r="A2" s="2"/>
      <c r="H2" s="31"/>
      <c r="I2" s="32" t="s">
        <v>60</v>
      </c>
      <c r="J2" s="1"/>
      <c r="K2" s="31"/>
      <c r="L2" s="31"/>
      <c r="M2" s="33" t="s">
        <v>61</v>
      </c>
    </row>
    <row r="3" spans="1:14" ht="21" x14ac:dyDescent="0.35">
      <c r="A3" s="6" t="s">
        <v>13</v>
      </c>
    </row>
    <row r="4" spans="1:14" x14ac:dyDescent="0.25"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4" t="s">
        <v>25</v>
      </c>
      <c r="N4" s="20" t="s">
        <v>4</v>
      </c>
    </row>
    <row r="5" spans="1:14" x14ac:dyDescent="0.25">
      <c r="A5" s="38" t="s">
        <v>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>
        <v>1245366</v>
      </c>
      <c r="M5" s="39"/>
      <c r="N5" s="21">
        <f>SUM(B5:M5)</f>
        <v>1245366</v>
      </c>
    </row>
    <row r="6" spans="1:14" x14ac:dyDescent="0.25">
      <c r="A6" s="38" t="s">
        <v>46</v>
      </c>
      <c r="B6" s="39"/>
      <c r="C6" s="39"/>
      <c r="D6" s="39">
        <v>1200000</v>
      </c>
      <c r="E6" s="39"/>
      <c r="F6" s="39"/>
      <c r="G6" s="39">
        <v>1200000</v>
      </c>
      <c r="H6" s="39"/>
      <c r="I6" s="39"/>
      <c r="J6" s="39">
        <v>1200000</v>
      </c>
      <c r="K6" s="39"/>
      <c r="L6" s="39"/>
      <c r="M6" s="39"/>
      <c r="N6" s="21">
        <f t="shared" ref="N6:N11" si="0">SUM(B6:M6)</f>
        <v>3600000</v>
      </c>
    </row>
    <row r="7" spans="1:14" x14ac:dyDescent="0.25">
      <c r="A7" s="38" t="s">
        <v>45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21">
        <f t="shared" si="0"/>
        <v>0</v>
      </c>
    </row>
    <row r="8" spans="1:14" x14ac:dyDescent="0.25">
      <c r="A8" s="20" t="s">
        <v>27</v>
      </c>
      <c r="B8" s="21">
        <f>$N$8/12</f>
        <v>-286947.16666666669</v>
      </c>
      <c r="C8" s="21">
        <f t="shared" ref="C8:M8" si="1">$N$8/12</f>
        <v>-286947.16666666669</v>
      </c>
      <c r="D8" s="21">
        <f t="shared" si="1"/>
        <v>-286947.16666666669</v>
      </c>
      <c r="E8" s="21">
        <f t="shared" si="1"/>
        <v>-286947.16666666669</v>
      </c>
      <c r="F8" s="21">
        <f t="shared" si="1"/>
        <v>-286947.16666666669</v>
      </c>
      <c r="G8" s="21">
        <f t="shared" si="1"/>
        <v>-286947.16666666669</v>
      </c>
      <c r="H8" s="21">
        <f t="shared" si="1"/>
        <v>-286947.16666666669</v>
      </c>
      <c r="I8" s="21">
        <f t="shared" si="1"/>
        <v>-286947.16666666669</v>
      </c>
      <c r="J8" s="21">
        <f t="shared" si="1"/>
        <v>-286947.16666666669</v>
      </c>
      <c r="K8" s="21">
        <f t="shared" si="1"/>
        <v>-286947.16666666669</v>
      </c>
      <c r="L8" s="21">
        <f t="shared" si="1"/>
        <v>-286947.16666666669</v>
      </c>
      <c r="M8" s="21">
        <f t="shared" si="1"/>
        <v>-286947.16666666669</v>
      </c>
      <c r="N8" s="21">
        <f>-'Basis (Input)'!C24+'Basis (Input)'!C25+'Basis (Input)'!C26-(SUM(N5:N7))</f>
        <v>-3443366</v>
      </c>
    </row>
    <row r="9" spans="1:14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38" t="s">
        <v>43</v>
      </c>
      <c r="B10" s="39"/>
      <c r="C10" s="39"/>
      <c r="D10" s="39">
        <v>-300000</v>
      </c>
      <c r="E10" s="39">
        <v>-300000</v>
      </c>
      <c r="F10" s="39">
        <v>-300000</v>
      </c>
      <c r="G10" s="39"/>
      <c r="H10" s="39"/>
      <c r="I10" s="39"/>
      <c r="J10" s="39"/>
      <c r="K10" s="39"/>
      <c r="L10" s="39"/>
      <c r="M10" s="39"/>
      <c r="N10" s="21">
        <f t="shared" si="0"/>
        <v>-900000</v>
      </c>
    </row>
    <row r="11" spans="1:14" x14ac:dyDescent="0.25">
      <c r="A11" s="38" t="s">
        <v>44</v>
      </c>
      <c r="B11" s="39"/>
      <c r="C11" s="39"/>
      <c r="D11" s="39"/>
      <c r="E11" s="39"/>
      <c r="F11" s="39"/>
      <c r="G11" s="39"/>
      <c r="H11" s="39">
        <v>-400000</v>
      </c>
      <c r="I11" s="39">
        <v>-200000</v>
      </c>
      <c r="J11" s="39"/>
      <c r="K11" s="39"/>
      <c r="L11" s="39"/>
      <c r="M11" s="39"/>
      <c r="N11" s="21">
        <f t="shared" si="0"/>
        <v>-600000</v>
      </c>
    </row>
    <row r="12" spans="1:14" x14ac:dyDescent="0.25">
      <c r="A12" s="20" t="s">
        <v>28</v>
      </c>
      <c r="B12" s="21">
        <f>$N$12/12</f>
        <v>-10833.333333333334</v>
      </c>
      <c r="C12" s="21">
        <f t="shared" ref="C12:M12" si="2">$N$12/12</f>
        <v>-10833.333333333334</v>
      </c>
      <c r="D12" s="21">
        <f t="shared" si="2"/>
        <v>-10833.333333333334</v>
      </c>
      <c r="E12" s="21">
        <f t="shared" si="2"/>
        <v>-10833.333333333334</v>
      </c>
      <c r="F12" s="21">
        <f t="shared" si="2"/>
        <v>-10833.333333333334</v>
      </c>
      <c r="G12" s="21">
        <f t="shared" si="2"/>
        <v>-10833.333333333334</v>
      </c>
      <c r="H12" s="21">
        <f t="shared" si="2"/>
        <v>-10833.333333333334</v>
      </c>
      <c r="I12" s="21">
        <f t="shared" si="2"/>
        <v>-10833.333333333334</v>
      </c>
      <c r="J12" s="21">
        <f t="shared" si="2"/>
        <v>-10833.333333333334</v>
      </c>
      <c r="K12" s="21">
        <f t="shared" si="2"/>
        <v>-10833.333333333334</v>
      </c>
      <c r="L12" s="21">
        <f t="shared" si="2"/>
        <v>-10833.333333333334</v>
      </c>
      <c r="M12" s="21">
        <f t="shared" si="2"/>
        <v>-10833.333333333334</v>
      </c>
      <c r="N12" s="21">
        <f>-SUM(N10:N11)-'Basis (Input)'!C27+'Basis (Input)'!C28</f>
        <v>-130000</v>
      </c>
    </row>
    <row r="13" spans="1:14" x14ac:dyDescent="0.2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 x14ac:dyDescent="0.25">
      <c r="A14" s="28" t="s">
        <v>30</v>
      </c>
      <c r="B14" s="29">
        <f>SUM(B5:B13)</f>
        <v>-297780.5</v>
      </c>
      <c r="C14" s="29">
        <f t="shared" ref="C14:M14" si="3">SUM(C5:C13)</f>
        <v>-297780.5</v>
      </c>
      <c r="D14" s="29">
        <f t="shared" si="3"/>
        <v>602219.49999999988</v>
      </c>
      <c r="E14" s="29">
        <f t="shared" si="3"/>
        <v>-597780.50000000012</v>
      </c>
      <c r="F14" s="29">
        <f t="shared" si="3"/>
        <v>-597780.50000000012</v>
      </c>
      <c r="G14" s="29">
        <f t="shared" si="3"/>
        <v>902219.49999999988</v>
      </c>
      <c r="H14" s="29">
        <f t="shared" si="3"/>
        <v>-697780.50000000012</v>
      </c>
      <c r="I14" s="29">
        <f t="shared" si="3"/>
        <v>-497780.5</v>
      </c>
      <c r="J14" s="29">
        <f t="shared" si="3"/>
        <v>902219.49999999988</v>
      </c>
      <c r="K14" s="29">
        <f t="shared" si="3"/>
        <v>-297780.5</v>
      </c>
      <c r="L14" s="29">
        <f t="shared" si="3"/>
        <v>947585.49999999988</v>
      </c>
      <c r="M14" s="29">
        <f t="shared" si="3"/>
        <v>-297780.5</v>
      </c>
      <c r="N14" s="21">
        <f>SUM(B14:M14)</f>
        <v>-228000.00000000093</v>
      </c>
    </row>
    <row r="15" spans="1:14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1:14" x14ac:dyDescent="0.25">
      <c r="A16" s="14" t="s">
        <v>32</v>
      </c>
      <c r="B16" s="15">
        <f>'Basis (Input)'!$C$9+'Liquidität nach Monaten Total'!B14+B19-B20-B26+B27</f>
        <v>3554962</v>
      </c>
      <c r="C16" s="15">
        <f>B16+C14+C19-C20-C26+C27</f>
        <v>3657181.5</v>
      </c>
      <c r="D16" s="15">
        <f t="shared" ref="D16:M16" si="4">C16+D14+D19-D20-D26+D27</f>
        <v>4059401</v>
      </c>
      <c r="E16" s="15">
        <f t="shared" si="4"/>
        <v>2461620.5</v>
      </c>
      <c r="F16" s="15">
        <f t="shared" si="4"/>
        <v>1863840</v>
      </c>
      <c r="G16" s="15">
        <f t="shared" si="4"/>
        <v>2766059.5</v>
      </c>
      <c r="H16" s="15">
        <f t="shared" si="4"/>
        <v>2068279</v>
      </c>
      <c r="I16" s="15">
        <f t="shared" si="4"/>
        <v>1570498.5</v>
      </c>
      <c r="J16" s="15">
        <f t="shared" si="4"/>
        <v>2472718</v>
      </c>
      <c r="K16" s="15">
        <f t="shared" si="4"/>
        <v>2174937.5</v>
      </c>
      <c r="L16" s="15">
        <f t="shared" si="4"/>
        <v>3122523</v>
      </c>
      <c r="M16" s="15">
        <f t="shared" si="4"/>
        <v>2824742.5</v>
      </c>
      <c r="N16" s="9"/>
    </row>
    <row r="17" spans="1:14" s="18" customFormat="1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0"/>
    </row>
    <row r="19" spans="1:14" x14ac:dyDescent="0.25">
      <c r="A19" s="38" t="s">
        <v>31</v>
      </c>
      <c r="B19" s="39"/>
      <c r="C19" s="39">
        <v>400000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12"/>
    </row>
    <row r="20" spans="1:14" x14ac:dyDescent="0.25">
      <c r="A20" s="38" t="s">
        <v>33</v>
      </c>
      <c r="B20" s="39"/>
      <c r="C20" s="39"/>
      <c r="D20" s="39">
        <v>200000</v>
      </c>
      <c r="E20" s="39"/>
      <c r="F20" s="39"/>
      <c r="G20" s="39"/>
      <c r="H20" s="39"/>
      <c r="I20" s="39"/>
      <c r="J20" s="39"/>
      <c r="K20" s="39"/>
      <c r="L20" s="39"/>
      <c r="M20" s="39"/>
      <c r="N20" s="12"/>
    </row>
    <row r="21" spans="1:14" x14ac:dyDescent="0.25">
      <c r="A21" s="20" t="s">
        <v>42</v>
      </c>
      <c r="B21" s="21">
        <f>'Basis (Input)'!$C$15+'Liquidität nach Monaten Total'!B20-'Liquidität nach Monaten Total'!B19</f>
        <v>600000</v>
      </c>
      <c r="C21" s="21">
        <f>B21+'Liquidität nach Monaten Total'!C20-'Liquidität nach Monaten Total'!C19</f>
        <v>200000</v>
      </c>
      <c r="D21" s="21">
        <f>C21+'Liquidität nach Monaten Total'!D20-'Liquidität nach Monaten Total'!D19</f>
        <v>400000</v>
      </c>
      <c r="E21" s="21">
        <f>D21+'Liquidität nach Monaten Total'!E20-'Liquidität nach Monaten Total'!E19</f>
        <v>400000</v>
      </c>
      <c r="F21" s="21">
        <f>E21+'Liquidität nach Monaten Total'!F20-'Liquidität nach Monaten Total'!F19</f>
        <v>400000</v>
      </c>
      <c r="G21" s="21">
        <f>F21+'Liquidität nach Monaten Total'!G20-'Liquidität nach Monaten Total'!G19</f>
        <v>400000</v>
      </c>
      <c r="H21" s="21">
        <f>G21+'Liquidität nach Monaten Total'!H20-'Liquidität nach Monaten Total'!H19</f>
        <v>400000</v>
      </c>
      <c r="I21" s="21">
        <f>H21+'Liquidität nach Monaten Total'!I20-'Liquidität nach Monaten Total'!I19</f>
        <v>400000</v>
      </c>
      <c r="J21" s="21">
        <f>I21+'Liquidität nach Monaten Total'!J20-'Liquidität nach Monaten Total'!J19</f>
        <v>400000</v>
      </c>
      <c r="K21" s="21">
        <f>J21+'Liquidität nach Monaten Total'!K20-'Liquidität nach Monaten Total'!K19</f>
        <v>400000</v>
      </c>
      <c r="L21" s="21">
        <f>K21+'Liquidität nach Monaten Total'!L20-'Liquidität nach Monaten Total'!L19</f>
        <v>400000</v>
      </c>
      <c r="M21" s="21">
        <f>L21+'Liquidität nach Monaten Total'!M20-'Liquidität nach Monaten Total'!M19</f>
        <v>400000</v>
      </c>
      <c r="N21" s="12"/>
    </row>
    <row r="22" spans="1:14" x14ac:dyDescent="0.25">
      <c r="A22" s="18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2"/>
    </row>
    <row r="23" spans="1:14" x14ac:dyDescent="0.25">
      <c r="A23" s="4" t="s">
        <v>54</v>
      </c>
      <c r="B23" s="7">
        <f>B16+B21</f>
        <v>4154962</v>
      </c>
      <c r="C23" s="7">
        <f>C16+C21</f>
        <v>3857181.5</v>
      </c>
      <c r="D23" s="7">
        <f t="shared" ref="D23:M23" si="5">D16+D21</f>
        <v>4459401</v>
      </c>
      <c r="E23" s="7">
        <f t="shared" si="5"/>
        <v>2861620.5</v>
      </c>
      <c r="F23" s="7">
        <f t="shared" si="5"/>
        <v>2263840</v>
      </c>
      <c r="G23" s="7">
        <f t="shared" si="5"/>
        <v>3166059.5</v>
      </c>
      <c r="H23" s="7">
        <f t="shared" si="5"/>
        <v>2468279</v>
      </c>
      <c r="I23" s="7">
        <f t="shared" si="5"/>
        <v>1970498.5</v>
      </c>
      <c r="J23" s="7">
        <f t="shared" si="5"/>
        <v>2872718</v>
      </c>
      <c r="K23" s="7">
        <f t="shared" si="5"/>
        <v>2574937.5</v>
      </c>
      <c r="L23" s="7">
        <f t="shared" si="5"/>
        <v>3522523</v>
      </c>
      <c r="M23" s="7">
        <f t="shared" si="5"/>
        <v>3224742.5</v>
      </c>
      <c r="N23" s="12"/>
    </row>
    <row r="24" spans="1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38" t="s">
        <v>51</v>
      </c>
      <c r="B26" s="39"/>
      <c r="C26" s="39"/>
      <c r="D26" s="39"/>
      <c r="E26" s="39">
        <v>1000000</v>
      </c>
      <c r="F26" s="39"/>
      <c r="G26" s="39"/>
      <c r="H26" s="39"/>
      <c r="I26" s="39"/>
      <c r="J26" s="39"/>
      <c r="K26" s="39"/>
      <c r="L26" s="39"/>
      <c r="M26" s="39"/>
      <c r="N26" s="8"/>
    </row>
    <row r="27" spans="1:14" x14ac:dyDescent="0.25">
      <c r="A27" s="38" t="s">
        <v>52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8"/>
    </row>
    <row r="28" spans="1:14" x14ac:dyDescent="0.25">
      <c r="A28" s="20" t="s">
        <v>53</v>
      </c>
      <c r="B28" s="21">
        <f>'Basis (Input)'!C21</f>
        <v>1500000</v>
      </c>
      <c r="C28" s="21">
        <f>B28+'Liquidität nach Monaten Total'!C27-'Liquidität nach Monaten Total'!C26</f>
        <v>1500000</v>
      </c>
      <c r="D28" s="21">
        <f>C28+'Liquidität nach Monaten Total'!D27-'Liquidität nach Monaten Total'!D26</f>
        <v>1500000</v>
      </c>
      <c r="E28" s="21">
        <f>D28+'Liquidität nach Monaten Total'!E27-'Liquidität nach Monaten Total'!E26</f>
        <v>500000</v>
      </c>
      <c r="F28" s="21">
        <f>E28+'Liquidität nach Monaten Total'!F27-'Liquidität nach Monaten Total'!F26</f>
        <v>500000</v>
      </c>
      <c r="G28" s="21">
        <f>F28+'Liquidität nach Monaten Total'!G27-'Liquidität nach Monaten Total'!G26</f>
        <v>500000</v>
      </c>
      <c r="H28" s="21">
        <f>G28+'Liquidität nach Monaten Total'!H27-'Liquidität nach Monaten Total'!H26</f>
        <v>500000</v>
      </c>
      <c r="I28" s="21">
        <f>H28+'Liquidität nach Monaten Total'!I27-'Liquidität nach Monaten Total'!I26</f>
        <v>500000</v>
      </c>
      <c r="J28" s="21">
        <f>I28+'Liquidität nach Monaten Total'!J27-'Liquidität nach Monaten Total'!J26</f>
        <v>500000</v>
      </c>
      <c r="K28" s="21">
        <f>J28+'Liquidität nach Monaten Total'!K27-'Liquidität nach Monaten Total'!K26</f>
        <v>500000</v>
      </c>
      <c r="L28" s="21">
        <f>K28+'Liquidität nach Monaten Total'!L27-'Liquidität nach Monaten Total'!L26</f>
        <v>500000</v>
      </c>
      <c r="M28" s="21">
        <f>L28+'Liquidität nach Monaten Total'!M27-'Liquidität nach Monaten Total'!M26</f>
        <v>500000</v>
      </c>
      <c r="N28" s="8"/>
    </row>
    <row r="29" spans="1:14" x14ac:dyDescent="0.25">
      <c r="A29" s="1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8"/>
    </row>
    <row r="30" spans="1:14" x14ac:dyDescent="0.25">
      <c r="A30" s="4" t="s">
        <v>55</v>
      </c>
      <c r="B30" s="7">
        <f>B16+B21-B28</f>
        <v>2654962</v>
      </c>
      <c r="C30" s="7">
        <f t="shared" ref="C30:L30" si="6">C16+C21-C28</f>
        <v>2357181.5</v>
      </c>
      <c r="D30" s="7">
        <f t="shared" si="6"/>
        <v>2959401</v>
      </c>
      <c r="E30" s="7">
        <f t="shared" si="6"/>
        <v>2361620.5</v>
      </c>
      <c r="F30" s="7">
        <f t="shared" si="6"/>
        <v>1763840</v>
      </c>
      <c r="G30" s="7">
        <f t="shared" si="6"/>
        <v>2666059.5</v>
      </c>
      <c r="H30" s="7">
        <f t="shared" si="6"/>
        <v>1968279</v>
      </c>
      <c r="I30" s="7">
        <f t="shared" si="6"/>
        <v>1470498.5</v>
      </c>
      <c r="J30" s="7">
        <f t="shared" si="6"/>
        <v>2372718</v>
      </c>
      <c r="K30" s="7">
        <f t="shared" si="6"/>
        <v>2074937.5</v>
      </c>
      <c r="L30" s="7">
        <f t="shared" si="6"/>
        <v>3022523</v>
      </c>
      <c r="M30" s="7">
        <f>M16+M21-M28</f>
        <v>2724742.5</v>
      </c>
    </row>
    <row r="32" spans="1:14" x14ac:dyDescent="0.25">
      <c r="B32" s="19" t="s">
        <v>57</v>
      </c>
      <c r="C32" s="30" t="s">
        <v>56</v>
      </c>
      <c r="M32" s="8"/>
    </row>
  </sheetData>
  <sheetProtection algorithmName="SHA-512" hashValue="UW6s/NUOohVxcNGDsJHbDvt/y41ta2qx/nW8iTHRwTBvAHBdX0PhTK7Jfi/4AyQ/fert6i581Wn1I+fCQMekoA==" saltValue="/0BDzvYF5n7GGJ/93dSk2Q==" spinCount="100000" sheet="1" objects="1" scenarios="1"/>
  <hyperlinks>
    <hyperlink ref="I1" r:id="rId1"/>
    <hyperlink ref="I2" r:id="rId2"/>
  </hyperlinks>
  <pageMargins left="0.7" right="0.7" top="0.78740157499999996" bottom="0.78740157499999996" header="0.3" footer="0.3"/>
  <pageSetup paperSize="9" scale="69"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Basis (Input)</vt:lpstr>
      <vt:lpstr>Liquidität nach Monaten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publicon.ch</dc:creator>
  <cp:lastPrinted>2017-02-05T11:43:53Z</cp:lastPrinted>
  <dcterms:created xsi:type="dcterms:W3CDTF">2015-12-03T14:50:32Z</dcterms:created>
  <dcterms:modified xsi:type="dcterms:W3CDTF">2017-02-18T10:14:03Z</dcterms:modified>
</cp:coreProperties>
</file>